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Sillamäe ÜVKA 2024\ÜVKA draft\Invest projektid\"/>
    </mc:Choice>
  </mc:AlternateContent>
  <xr:revisionPtr revIDLastSave="0" documentId="13_ncr:1_{E3609AFE-7EA2-4CFA-AE80-CD2A1EC3F0FA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ftn1" localSheetId="0">Sheet1!#REF!</definedName>
    <definedName name="_ftnref1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J21" i="1"/>
  <c r="J14" i="1" l="1"/>
  <c r="J13" i="1"/>
  <c r="J11" i="1"/>
  <c r="J9" i="1"/>
  <c r="J8" i="1"/>
  <c r="C7" i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J6" i="1"/>
  <c r="J15" i="1" l="1"/>
  <c r="J12" i="1"/>
  <c r="J10" i="1"/>
  <c r="J7" i="1"/>
  <c r="J17" i="1" l="1"/>
  <c r="J18" i="1"/>
  <c r="J19" i="1"/>
  <c r="J20" i="1"/>
  <c r="J16" i="1"/>
  <c r="J22" i="1" l="1"/>
  <c r="J23" i="1" s="1"/>
  <c r="L25" i="3" l="1"/>
  <c r="G43" i="3"/>
  <c r="G32" i="3"/>
  <c r="G26" i="3"/>
  <c r="M41" i="3"/>
  <c r="M42" i="3" s="1"/>
  <c r="M22" i="3"/>
  <c r="M24" i="3"/>
  <c r="M23" i="3"/>
  <c r="H40" i="3"/>
  <c r="H41" i="3"/>
  <c r="H42" i="3"/>
  <c r="H39" i="3"/>
  <c r="K12" i="3"/>
  <c r="M12" i="3" s="1"/>
  <c r="F13" i="3"/>
  <c r="H13" i="3" s="1"/>
  <c r="H14" i="3" s="1"/>
  <c r="F25" i="3"/>
  <c r="H25" i="3" s="1"/>
  <c r="F24" i="3"/>
  <c r="F30" i="3" s="1"/>
  <c r="H30" i="3" s="1"/>
  <c r="F23" i="3"/>
  <c r="F29" i="3" s="1"/>
  <c r="H29" i="3" s="1"/>
  <c r="K10" i="3"/>
  <c r="M10" i="3" s="1"/>
  <c r="K9" i="3"/>
  <c r="F9" i="3"/>
  <c r="H9" i="3" s="1"/>
  <c r="F10" i="3"/>
  <c r="H10" i="3" s="1"/>
  <c r="F11" i="3"/>
  <c r="H11" i="3" s="1"/>
  <c r="C22" i="3"/>
  <c r="F22" i="3" s="1"/>
  <c r="F28" i="3" s="1"/>
  <c r="C8" i="3"/>
  <c r="F8" i="3" s="1"/>
  <c r="E24" i="2"/>
  <c r="E22" i="2"/>
  <c r="E21" i="2"/>
  <c r="H6" i="2"/>
  <c r="I6" i="2" s="1"/>
  <c r="H11" i="2"/>
  <c r="I11" i="2" s="1"/>
  <c r="G13" i="2"/>
  <c r="H13" i="2" s="1"/>
  <c r="I13" i="2" s="1"/>
  <c r="G14" i="2"/>
  <c r="H14" i="2" s="1"/>
  <c r="I14" i="2" s="1"/>
  <c r="G15" i="2"/>
  <c r="H15" i="2" s="1"/>
  <c r="I15" i="2" s="1"/>
  <c r="G16" i="2"/>
  <c r="H16" i="2" s="1"/>
  <c r="I16" i="2" s="1"/>
  <c r="G17" i="2"/>
  <c r="H17" i="2" s="1"/>
  <c r="I17" i="2" s="1"/>
  <c r="G12" i="2"/>
  <c r="H12" i="2" s="1"/>
  <c r="I12" i="2" s="1"/>
  <c r="G8" i="2"/>
  <c r="H8" i="2" s="1"/>
  <c r="I8" i="2" s="1"/>
  <c r="G9" i="2"/>
  <c r="H9" i="2" s="1"/>
  <c r="I9" i="2" s="1"/>
  <c r="G10" i="2"/>
  <c r="H10" i="2" s="1"/>
  <c r="I10" i="2" s="1"/>
  <c r="G7" i="2"/>
  <c r="H7" i="2" s="1"/>
  <c r="I7" i="2" s="1"/>
  <c r="G5" i="2"/>
  <c r="H5" i="2" s="1"/>
  <c r="I5" i="2" s="1"/>
  <c r="G4" i="2"/>
  <c r="H4" i="2" s="1"/>
  <c r="F18" i="2"/>
  <c r="M25" i="3" l="1"/>
  <c r="H43" i="3"/>
  <c r="H24" i="3"/>
  <c r="H12" i="3"/>
  <c r="H15" i="3" s="1"/>
  <c r="F31" i="3"/>
  <c r="H31" i="3" s="1"/>
  <c r="I4" i="2"/>
  <c r="I18" i="2" s="1"/>
  <c r="H18" i="2"/>
  <c r="H32" i="3"/>
  <c r="H23" i="3"/>
  <c r="G18" i="2"/>
  <c r="H26" i="3" l="1"/>
</calcChain>
</file>

<file path=xl/sharedStrings.xml><?xml version="1.0" encoding="utf-8"?>
<sst xmlns="http://schemas.openxmlformats.org/spreadsheetml/2006/main" count="134" uniqueCount="75">
  <si>
    <t>Jrk. nr.</t>
  </si>
  <si>
    <t>Ühik</t>
  </si>
  <si>
    <t>Kogus</t>
  </si>
  <si>
    <t>tk</t>
  </si>
  <si>
    <t>573 735</t>
  </si>
  <si>
    <t>Arendus-/investeeringuprojekt</t>
  </si>
  <si>
    <t xml:space="preserve">Pumbatorustiku paigaldamine puurkaevudele  s.h 15 mm siseläbimõõduga PE-torustik veetaseme andurile </t>
  </si>
  <si>
    <t>m</t>
  </si>
  <si>
    <t>6 * 70</t>
  </si>
  <si>
    <t>Puurkaevu päise asendamine</t>
  </si>
  <si>
    <t>Puurkaevpumpla nr 8 uue hoone ehitamine (metall, tellis puhasvuugil)</t>
  </si>
  <si>
    <t>4*5*3,2</t>
  </si>
  <si>
    <t>Pumplatorustiku väljavahetamine (PE-materjal) ja paigaldamine</t>
  </si>
  <si>
    <t>kompl</t>
  </si>
  <si>
    <t>Tagasilöögiklapid</t>
  </si>
  <si>
    <t>Veetaseme andur puurkaevus</t>
  </si>
  <si>
    <t>Elektriseadmete, kaablite asendamine,</t>
  </si>
  <si>
    <t>Sagedusmuunduri paigaldamine pk nr 8-le süvaveepumba töö juhtimiseks</t>
  </si>
  <si>
    <t>Kahetariifse elektriarvesti paigaldamine</t>
  </si>
  <si>
    <t>Andmeside paigaldamine: PLC (kontrollerid)</t>
  </si>
  <si>
    <t>Raadiomodem, suundantennid</t>
  </si>
  <si>
    <t>Kaugvalve, signalisatsioon, andurid, häireandmete edastamine (tulekahju, vargus, rike)</t>
  </si>
  <si>
    <t>Analoogplokkide kaitsmed</t>
  </si>
  <si>
    <t>Ümbruse korrastamine, lukustatava väravaga aia ehitamine</t>
  </si>
  <si>
    <t>töö</t>
  </si>
  <si>
    <t>Kokku</t>
  </si>
  <si>
    <t>I etapp</t>
  </si>
  <si>
    <t>572 735</t>
  </si>
  <si>
    <t>de32</t>
  </si>
  <si>
    <t xml:space="preserve">ühikmaksu-mus, eur/m </t>
  </si>
  <si>
    <t>Maht, m</t>
  </si>
  <si>
    <t>de50</t>
  </si>
  <si>
    <t>de63</t>
  </si>
  <si>
    <t>de110</t>
  </si>
  <si>
    <t>Makusmus, eur</t>
  </si>
  <si>
    <t>de160</t>
  </si>
  <si>
    <t>de200</t>
  </si>
  <si>
    <t>Projektijuh-timine/omaniku-järelevalve, 10%</t>
  </si>
  <si>
    <t>Projekteerimine, 5%</t>
  </si>
  <si>
    <t>Ettenägematud kulud/hinna-kõikumised, 5%</t>
  </si>
  <si>
    <t>II etapp</t>
  </si>
  <si>
    <t>Ettenägematud kulud/hinna-kõikumised, 10%</t>
  </si>
  <si>
    <t>de110 ehit</t>
  </si>
  <si>
    <t>de110 rek</t>
  </si>
  <si>
    <t>Kõik kokku</t>
  </si>
  <si>
    <t>Projekteerimine, projektijuhtimine, omanikujärelevalve, ettenägematud kulud, 20%</t>
  </si>
  <si>
    <t>de200 eh</t>
  </si>
  <si>
    <t>de200 rek</t>
  </si>
  <si>
    <t>Koos kanaliga</t>
  </si>
  <si>
    <t>Kanalisatsioonivõrgu rek ja ehitamine</t>
  </si>
  <si>
    <t>kokku</t>
  </si>
  <si>
    <t>Veevõrgu rek ja ehitamine</t>
  </si>
  <si>
    <t>Projekt</t>
  </si>
  <si>
    <t>Sademeveekanalisatsioonivõrgu rajamine PP/PVC De200</t>
  </si>
  <si>
    <t>Sademeveekanalisatsioonivõrgu rajamine PP/PVC De315</t>
  </si>
  <si>
    <t>Sademeveekanalisatsioonivõrgu rajamine PP/PVC De400</t>
  </si>
  <si>
    <t>Sillamäe sademeveekanalisatsiooni   rekonstrueerimine DN100</t>
  </si>
  <si>
    <t>Sillamäe sademeveekanalisatsiooni   rekonstrueerimine DN150</t>
  </si>
  <si>
    <t>Sillamäe sademeveekanalisatsiooni   rekonstrueerimine DN200</t>
  </si>
  <si>
    <t>Sillamäe sademeveekanalisatsiooni   rekonstrueerimine DN300</t>
  </si>
  <si>
    <t>Sillamäe sademeveekanalisatsiooni   rekonstrueerimine DN400</t>
  </si>
  <si>
    <t>Sademeveekanalisatsioonivõrgu rajamine PP/PVC De250</t>
  </si>
  <si>
    <t>Sademeveekanalisatsioonivõrgu rajamine PP/PVC De280</t>
  </si>
  <si>
    <t>Sademeveekanalisatsioonivõrgu rajamine PP/PVC De350</t>
  </si>
  <si>
    <t>Sademeveekanalisatsioonivõrgu rajamine PP/PVC De450</t>
  </si>
  <si>
    <t>Sademeveekanalisatsioonivõrgu rajamine PP/PVC De600</t>
  </si>
  <si>
    <t>Sademeveekanalisatsioonivõrgu rajamine PP/PVC De800</t>
  </si>
  <si>
    <t>Sademeveekanalisatsioonivõrgu rajamine PP/PVC De1000</t>
  </si>
  <si>
    <t>E2</t>
  </si>
  <si>
    <t>II etapp 2030 - 2037</t>
  </si>
  <si>
    <t>Ühik- või kogumaksumus kokku 2024. a hindades, eurot</t>
  </si>
  <si>
    <t>Sillamäe sademeveekanalisatsiooni  rajamine ja rekonstrueerimine pikaajalises programmis</t>
  </si>
  <si>
    <t>Sillamäe linna sademeveekanalisatsiooniprojektide investeeringuvajadus (Eurot)</t>
  </si>
  <si>
    <t>Kõik kokku Sillamäe linna sademeveekanalisatsiooni rekonstrueerimise ja rajamise II etapp, pikaajaline programm 2029-2036</t>
  </si>
  <si>
    <t>II etapp pikaajaline programm 2029-2036 (Sillamäe linnaeelarvest finantseeritav)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</si>
</sst>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9"/>
      <color rgb="FF000000"/>
      <name val="Times New Roman"/>
      <family val="1"/>
      <charset val="186"/>
    </font>
    <font>
      <b/>
      <sz val="9"/>
      <color theme="1"/>
      <name val="Arial"/>
      <family val="2"/>
      <charset val="186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2" fontId="3" fillId="0" borderId="2" xfId="0" applyNumberFormat="1" applyFont="1" applyBorder="1" applyAlignment="1">
      <alignment horizontal="center" wrapText="1"/>
    </xf>
    <xf numFmtId="2" fontId="0" fillId="0" borderId="0" xfId="0" applyNumberFormat="1"/>
    <xf numFmtId="164" fontId="0" fillId="0" borderId="0" xfId="0" applyNumberFormat="1"/>
    <xf numFmtId="165" fontId="2" fillId="0" borderId="1" xfId="0" applyNumberFormat="1" applyFont="1" applyBorder="1" applyAlignment="1">
      <alignment horizontal="right"/>
    </xf>
    <xf numFmtId="0" fontId="0" fillId="0" borderId="0" xfId="0" applyAlignment="1">
      <alignment wrapText="1"/>
    </xf>
    <xf numFmtId="0" fontId="1" fillId="0" borderId="0" xfId="1"/>
    <xf numFmtId="0" fontId="0" fillId="0" borderId="0" xfId="0" applyAlignment="1">
      <alignment horizontal="right"/>
    </xf>
    <xf numFmtId="1" fontId="5" fillId="0" borderId="1" xfId="0" applyNumberFormat="1" applyFont="1" applyBorder="1" applyAlignment="1">
      <alignment horizontal="right"/>
    </xf>
    <xf numFmtId="0" fontId="4" fillId="0" borderId="13" xfId="0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Font="1"/>
    <xf numFmtId="0" fontId="5" fillId="0" borderId="11" xfId="0" applyFont="1" applyBorder="1" applyAlignment="1">
      <alignment horizontal="center"/>
    </xf>
    <xf numFmtId="0" fontId="0" fillId="0" borderId="11" xfId="0" applyFont="1" applyBorder="1"/>
    <xf numFmtId="0" fontId="5" fillId="2" borderId="1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left" wrapText="1"/>
    </xf>
    <xf numFmtId="0" fontId="5" fillId="2" borderId="12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0" fillId="0" borderId="7" xfId="0" applyFont="1" applyBorder="1" applyAlignment="1">
      <alignment wrapText="1"/>
    </xf>
    <xf numFmtId="0" fontId="0" fillId="0" borderId="9" xfId="0" applyFont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8" xfId="0" applyFont="1" applyBorder="1"/>
    <xf numFmtId="0" fontId="0" fillId="0" borderId="10" xfId="0" applyFont="1" applyBorder="1"/>
    <xf numFmtId="0" fontId="5" fillId="0" borderId="1" xfId="0" applyFont="1" applyBorder="1" applyAlignment="1">
      <alignment horizontal="right" wrapText="1"/>
    </xf>
    <xf numFmtId="0" fontId="0" fillId="0" borderId="8" xfId="0" applyFont="1" applyBorder="1" applyAlignment="1">
      <alignment horizontal="center"/>
    </xf>
    <xf numFmtId="0" fontId="5" fillId="0" borderId="5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0" fillId="0" borderId="1" xfId="0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center" wrapText="1"/>
    </xf>
    <xf numFmtId="0" fontId="0" fillId="0" borderId="5" xfId="0" applyFont="1" applyBorder="1" applyAlignment="1">
      <alignment horizontal="left" wrapText="1"/>
    </xf>
    <xf numFmtId="0" fontId="0" fillId="0" borderId="10" xfId="0" applyFont="1" applyBorder="1" applyAlignment="1">
      <alignment horizontal="left" wrapText="1"/>
    </xf>
    <xf numFmtId="0" fontId="0" fillId="0" borderId="1" xfId="0" applyFont="1" applyBorder="1" applyAlignment="1">
      <alignment horizontal="center"/>
    </xf>
    <xf numFmtId="1" fontId="0" fillId="0" borderId="1" xfId="0" applyNumberFormat="1" applyFont="1" applyBorder="1" applyAlignment="1">
      <alignment horizontal="center"/>
    </xf>
    <xf numFmtId="1" fontId="0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center" wrapText="1"/>
    </xf>
    <xf numFmtId="1" fontId="0" fillId="0" borderId="0" xfId="0" applyNumberFormat="1" applyFont="1"/>
    <xf numFmtId="0" fontId="8" fillId="0" borderId="1" xfId="0" applyFont="1" applyBorder="1" applyAlignment="1">
      <alignment horizontal="center" wrapText="1"/>
    </xf>
    <xf numFmtId="0" fontId="0" fillId="0" borderId="5" xfId="0" applyFont="1" applyBorder="1" applyAlignment="1">
      <alignment horizontal="right" wrapText="1"/>
    </xf>
    <xf numFmtId="0" fontId="0" fillId="0" borderId="8" xfId="0" applyFont="1" applyBorder="1" applyAlignment="1">
      <alignment horizontal="right"/>
    </xf>
    <xf numFmtId="164" fontId="0" fillId="0" borderId="1" xfId="0" applyNumberFormat="1" applyFont="1" applyBorder="1" applyAlignment="1">
      <alignment horizontal="right"/>
    </xf>
    <xf numFmtId="0" fontId="0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 wrapText="1"/>
    </xf>
    <xf numFmtId="0" fontId="0" fillId="0" borderId="8" xfId="0" applyFont="1" applyBorder="1" applyAlignment="1">
      <alignment wrapText="1"/>
    </xf>
    <xf numFmtId="0" fontId="0" fillId="0" borderId="10" xfId="0" applyBorder="1" applyAlignment="1">
      <alignment wrapText="1"/>
    </xf>
  </cellXfs>
  <cellStyles count="2">
    <cellStyle name="Normaallaad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K24"/>
  <sheetViews>
    <sheetView tabSelected="1" topLeftCell="B1" workbookViewId="0">
      <selection activeCell="M5" sqref="M5"/>
    </sheetView>
  </sheetViews>
  <sheetFormatPr defaultRowHeight="15" x14ac:dyDescent="0.25"/>
  <cols>
    <col min="2" max="2" width="3.42578125" customWidth="1"/>
    <col min="4" max="4" width="8.42578125" customWidth="1"/>
    <col min="5" max="5" width="9" customWidth="1"/>
    <col min="6" max="6" width="25.85546875" customWidth="1"/>
    <col min="7" max="7" width="7.42578125" customWidth="1"/>
    <col min="8" max="8" width="7.7109375" customWidth="1"/>
    <col min="9" max="9" width="9.85546875" customWidth="1"/>
    <col min="10" max="10" width="10.28515625" customWidth="1"/>
  </cols>
  <sheetData>
    <row r="1" spans="3:11" ht="20.25" customHeight="1" x14ac:dyDescent="0.25">
      <c r="C1" s="17"/>
      <c r="D1" s="18" t="s">
        <v>72</v>
      </c>
      <c r="E1" s="19"/>
      <c r="F1" s="19"/>
      <c r="G1" s="19"/>
      <c r="H1" s="19"/>
      <c r="I1" s="19"/>
      <c r="J1" s="19"/>
      <c r="K1" s="17"/>
    </row>
    <row r="2" spans="3:11" ht="57.75" customHeight="1" x14ac:dyDescent="0.25">
      <c r="C2" s="20" t="s">
        <v>0</v>
      </c>
      <c r="D2" s="21"/>
      <c r="E2" s="22" t="s">
        <v>5</v>
      </c>
      <c r="F2" s="23"/>
      <c r="G2" s="24" t="s">
        <v>1</v>
      </c>
      <c r="H2" s="24" t="s">
        <v>2</v>
      </c>
      <c r="I2" s="20" t="s">
        <v>70</v>
      </c>
      <c r="J2" s="25"/>
      <c r="K2" s="17"/>
    </row>
    <row r="3" spans="3:11" ht="51.75" customHeight="1" x14ac:dyDescent="0.25">
      <c r="C3" s="20"/>
      <c r="D3" s="26" t="s">
        <v>52</v>
      </c>
      <c r="E3" s="27"/>
      <c r="F3" s="28"/>
      <c r="G3" s="24"/>
      <c r="H3" s="24"/>
      <c r="I3" s="20"/>
      <c r="J3" s="29" t="s">
        <v>69</v>
      </c>
      <c r="K3" s="17"/>
    </row>
    <row r="4" spans="3:11" ht="14.25" customHeight="1" x14ac:dyDescent="0.25">
      <c r="C4" s="30" t="s">
        <v>74</v>
      </c>
      <c r="D4" s="31"/>
      <c r="E4" s="32"/>
      <c r="F4" s="32"/>
      <c r="G4" s="32"/>
      <c r="H4" s="32"/>
      <c r="I4" s="32"/>
      <c r="J4" s="33"/>
      <c r="K4" s="17"/>
    </row>
    <row r="5" spans="3:11" ht="43.5" customHeight="1" x14ac:dyDescent="0.25">
      <c r="C5" s="34"/>
      <c r="D5" s="35" t="s">
        <v>68</v>
      </c>
      <c r="E5" s="36" t="s">
        <v>71</v>
      </c>
      <c r="F5" s="37"/>
      <c r="G5" s="38"/>
      <c r="H5" s="38"/>
      <c r="I5" s="38"/>
      <c r="J5" s="39"/>
      <c r="K5" s="17"/>
    </row>
    <row r="6" spans="3:11" ht="27.75" customHeight="1" x14ac:dyDescent="0.25">
      <c r="C6" s="40">
        <v>1</v>
      </c>
      <c r="D6" s="35"/>
      <c r="E6" s="41" t="s">
        <v>53</v>
      </c>
      <c r="F6" s="42"/>
      <c r="G6" s="43" t="s">
        <v>7</v>
      </c>
      <c r="H6" s="44">
        <v>130</v>
      </c>
      <c r="I6" s="45">
        <v>250</v>
      </c>
      <c r="J6" s="45">
        <f>H6*I6</f>
        <v>32500</v>
      </c>
      <c r="K6" s="17"/>
    </row>
    <row r="7" spans="3:11" ht="30.75" customHeight="1" x14ac:dyDescent="0.25">
      <c r="C7" s="40">
        <f t="shared" ref="C7:C20" si="0">+C6+1</f>
        <v>2</v>
      </c>
      <c r="D7" s="43"/>
      <c r="E7" s="41" t="s">
        <v>61</v>
      </c>
      <c r="F7" s="42"/>
      <c r="G7" s="43" t="s">
        <v>7</v>
      </c>
      <c r="H7" s="44">
        <v>30</v>
      </c>
      <c r="I7" s="45">
        <v>280</v>
      </c>
      <c r="J7" s="45">
        <f>H7*I7</f>
        <v>8400</v>
      </c>
      <c r="K7" s="17"/>
    </row>
    <row r="8" spans="3:11" ht="30.75" customHeight="1" x14ac:dyDescent="0.25">
      <c r="C8" s="40">
        <f t="shared" si="0"/>
        <v>3</v>
      </c>
      <c r="D8" s="35"/>
      <c r="E8" s="41" t="s">
        <v>62</v>
      </c>
      <c r="F8" s="42"/>
      <c r="G8" s="46" t="s">
        <v>7</v>
      </c>
      <c r="H8" s="43">
        <v>570</v>
      </c>
      <c r="I8" s="38">
        <v>315</v>
      </c>
      <c r="J8" s="45">
        <f>H8*I8</f>
        <v>179550</v>
      </c>
      <c r="K8" s="17"/>
    </row>
    <row r="9" spans="3:11" ht="30.75" customHeight="1" x14ac:dyDescent="0.25">
      <c r="C9" s="40">
        <f t="shared" si="0"/>
        <v>4</v>
      </c>
      <c r="D9" s="35"/>
      <c r="E9" s="41" t="s">
        <v>54</v>
      </c>
      <c r="F9" s="42"/>
      <c r="G9" s="46" t="s">
        <v>7</v>
      </c>
      <c r="H9" s="43">
        <v>140</v>
      </c>
      <c r="I9" s="38">
        <v>350</v>
      </c>
      <c r="J9" s="45">
        <f>H9*I9</f>
        <v>49000</v>
      </c>
      <c r="K9" s="17"/>
    </row>
    <row r="10" spans="3:11" ht="30" customHeight="1" x14ac:dyDescent="0.25">
      <c r="C10" s="40">
        <f t="shared" si="0"/>
        <v>5</v>
      </c>
      <c r="D10" s="43"/>
      <c r="E10" s="41" t="s">
        <v>63</v>
      </c>
      <c r="F10" s="42"/>
      <c r="G10" s="43" t="s">
        <v>7</v>
      </c>
      <c r="H10" s="44">
        <v>4195</v>
      </c>
      <c r="I10" s="45">
        <v>380</v>
      </c>
      <c r="J10" s="45">
        <f>H10*I10</f>
        <v>1594100</v>
      </c>
      <c r="K10" s="47"/>
    </row>
    <row r="11" spans="3:11" ht="30" customHeight="1" x14ac:dyDescent="0.25">
      <c r="C11" s="40">
        <f t="shared" si="0"/>
        <v>6</v>
      </c>
      <c r="D11" s="43"/>
      <c r="E11" s="41" t="s">
        <v>55</v>
      </c>
      <c r="F11" s="42"/>
      <c r="G11" s="43" t="s">
        <v>7</v>
      </c>
      <c r="H11" s="44">
        <v>225</v>
      </c>
      <c r="I11" s="45">
        <v>420</v>
      </c>
      <c r="J11" s="45">
        <f>H11*I11</f>
        <v>94500</v>
      </c>
      <c r="K11" s="47"/>
    </row>
    <row r="12" spans="3:11" ht="30" customHeight="1" x14ac:dyDescent="0.25">
      <c r="C12" s="40">
        <f t="shared" si="0"/>
        <v>7</v>
      </c>
      <c r="D12" s="43"/>
      <c r="E12" s="41" t="s">
        <v>64</v>
      </c>
      <c r="F12" s="42"/>
      <c r="G12" s="43" t="s">
        <v>7</v>
      </c>
      <c r="H12" s="44">
        <v>1710</v>
      </c>
      <c r="I12" s="45">
        <v>460</v>
      </c>
      <c r="J12" s="45">
        <f>H12*I12</f>
        <v>786600</v>
      </c>
      <c r="K12" s="17"/>
    </row>
    <row r="13" spans="3:11" ht="30" customHeight="1" x14ac:dyDescent="0.25">
      <c r="C13" s="40">
        <f t="shared" si="0"/>
        <v>8</v>
      </c>
      <c r="D13" s="43"/>
      <c r="E13" s="41" t="s">
        <v>65</v>
      </c>
      <c r="F13" s="42"/>
      <c r="G13" s="43" t="s">
        <v>7</v>
      </c>
      <c r="H13" s="44">
        <v>140</v>
      </c>
      <c r="I13" s="45">
        <v>500</v>
      </c>
      <c r="J13" s="45">
        <f>H13*I13</f>
        <v>70000</v>
      </c>
      <c r="K13" s="17"/>
    </row>
    <row r="14" spans="3:11" ht="30" customHeight="1" x14ac:dyDescent="0.25">
      <c r="C14" s="40">
        <f t="shared" si="0"/>
        <v>9</v>
      </c>
      <c r="D14" s="43"/>
      <c r="E14" s="41" t="s">
        <v>66</v>
      </c>
      <c r="F14" s="42"/>
      <c r="G14" s="43" t="s">
        <v>7</v>
      </c>
      <c r="H14" s="44">
        <v>695</v>
      </c>
      <c r="I14" s="45">
        <v>900</v>
      </c>
      <c r="J14" s="45">
        <f>H14*I14</f>
        <v>625500</v>
      </c>
      <c r="K14" s="17"/>
    </row>
    <row r="15" spans="3:11" ht="30.75" customHeight="1" x14ac:dyDescent="0.25">
      <c r="C15" s="40">
        <f t="shared" si="0"/>
        <v>10</v>
      </c>
      <c r="D15" s="43"/>
      <c r="E15" s="41" t="s">
        <v>67</v>
      </c>
      <c r="F15" s="42"/>
      <c r="G15" s="43" t="s">
        <v>7</v>
      </c>
      <c r="H15" s="44">
        <v>1220</v>
      </c>
      <c r="I15" s="45">
        <v>1000</v>
      </c>
      <c r="J15" s="45">
        <f>H15*I15</f>
        <v>1220000</v>
      </c>
      <c r="K15" s="17"/>
    </row>
    <row r="16" spans="3:11" ht="34.5" customHeight="1" x14ac:dyDescent="0.25">
      <c r="C16" s="40">
        <f t="shared" si="0"/>
        <v>11</v>
      </c>
      <c r="D16" s="35"/>
      <c r="E16" s="41" t="s">
        <v>56</v>
      </c>
      <c r="F16" s="42"/>
      <c r="G16" s="46" t="s">
        <v>7</v>
      </c>
      <c r="H16" s="48">
        <v>90</v>
      </c>
      <c r="I16" s="45">
        <v>170</v>
      </c>
      <c r="J16" s="45">
        <f>H16*I16</f>
        <v>15300</v>
      </c>
      <c r="K16" s="17"/>
    </row>
    <row r="17" spans="3:11" ht="31.5" customHeight="1" x14ac:dyDescent="0.25">
      <c r="C17" s="40">
        <f t="shared" si="0"/>
        <v>12</v>
      </c>
      <c r="D17" s="35"/>
      <c r="E17" s="41" t="s">
        <v>57</v>
      </c>
      <c r="F17" s="42"/>
      <c r="G17" s="46" t="s">
        <v>7</v>
      </c>
      <c r="H17" s="48">
        <v>560</v>
      </c>
      <c r="I17" s="38">
        <v>210</v>
      </c>
      <c r="J17" s="45">
        <f>H17*I17</f>
        <v>117600</v>
      </c>
      <c r="K17" s="17"/>
    </row>
    <row r="18" spans="3:11" ht="31.5" customHeight="1" x14ac:dyDescent="0.25">
      <c r="C18" s="40">
        <f t="shared" si="0"/>
        <v>13</v>
      </c>
      <c r="D18" s="35"/>
      <c r="E18" s="41" t="s">
        <v>58</v>
      </c>
      <c r="F18" s="42"/>
      <c r="G18" s="46" t="s">
        <v>7</v>
      </c>
      <c r="H18" s="48">
        <v>590</v>
      </c>
      <c r="I18" s="38">
        <v>250</v>
      </c>
      <c r="J18" s="45">
        <f>H18*I18</f>
        <v>147500</v>
      </c>
      <c r="K18" s="17"/>
    </row>
    <row r="19" spans="3:11" ht="31.5" customHeight="1" x14ac:dyDescent="0.25">
      <c r="C19" s="40">
        <f t="shared" si="0"/>
        <v>14</v>
      </c>
      <c r="D19" s="35"/>
      <c r="E19" s="41" t="s">
        <v>59</v>
      </c>
      <c r="F19" s="42"/>
      <c r="G19" s="46" t="s">
        <v>7</v>
      </c>
      <c r="H19" s="48">
        <v>111</v>
      </c>
      <c r="I19" s="38">
        <v>350</v>
      </c>
      <c r="J19" s="45">
        <f>H19*I19</f>
        <v>38850</v>
      </c>
      <c r="K19" s="17"/>
    </row>
    <row r="20" spans="3:11" ht="31.5" customHeight="1" x14ac:dyDescent="0.25">
      <c r="C20" s="40">
        <f t="shared" si="0"/>
        <v>15</v>
      </c>
      <c r="D20" s="35"/>
      <c r="E20" s="41" t="s">
        <v>60</v>
      </c>
      <c r="F20" s="42"/>
      <c r="G20" s="46" t="s">
        <v>7</v>
      </c>
      <c r="H20" s="48">
        <v>140</v>
      </c>
      <c r="I20" s="38">
        <v>420</v>
      </c>
      <c r="J20" s="45">
        <f>H20*I20</f>
        <v>58800</v>
      </c>
      <c r="K20" s="17"/>
    </row>
    <row r="21" spans="3:11" x14ac:dyDescent="0.25">
      <c r="C21" s="49" t="s">
        <v>25</v>
      </c>
      <c r="D21" s="50"/>
      <c r="E21" s="50"/>
      <c r="F21" s="50"/>
      <c r="G21" s="50"/>
      <c r="H21" s="44">
        <f>SUM(H6:H20)</f>
        <v>10546</v>
      </c>
      <c r="I21" s="51"/>
      <c r="J21" s="45">
        <f>SUM(J6:J20)</f>
        <v>5038200</v>
      </c>
      <c r="K21" s="17"/>
    </row>
    <row r="22" spans="3:11" x14ac:dyDescent="0.25">
      <c r="C22" s="52" t="s">
        <v>45</v>
      </c>
      <c r="D22" s="32"/>
      <c r="E22" s="32"/>
      <c r="F22" s="32"/>
      <c r="G22" s="32"/>
      <c r="H22" s="32"/>
      <c r="I22" s="33"/>
      <c r="J22" s="45">
        <f>J21*0.2</f>
        <v>1007640</v>
      </c>
      <c r="K22" s="17"/>
    </row>
    <row r="23" spans="3:11" ht="30" customHeight="1" x14ac:dyDescent="0.25">
      <c r="C23" s="53" t="s">
        <v>73</v>
      </c>
      <c r="D23" s="54"/>
      <c r="E23" s="54"/>
      <c r="F23" s="54"/>
      <c r="G23" s="54"/>
      <c r="H23" s="54"/>
      <c r="I23" s="55"/>
      <c r="J23" s="12">
        <f>+J21+J22</f>
        <v>6045840</v>
      </c>
      <c r="K23" s="17"/>
    </row>
    <row r="24" spans="3:11" x14ac:dyDescent="0.25">
      <c r="C24" s="13"/>
      <c r="D24" s="13"/>
      <c r="E24" s="13"/>
      <c r="F24" s="13"/>
      <c r="G24" s="13"/>
      <c r="H24" s="13"/>
      <c r="I24" s="13"/>
      <c r="J24" s="13"/>
    </row>
  </sheetData>
  <mergeCells count="27">
    <mergeCell ref="E5:F5"/>
    <mergeCell ref="E7:F7"/>
    <mergeCell ref="E10:F10"/>
    <mergeCell ref="E12:F12"/>
    <mergeCell ref="E15:F15"/>
    <mergeCell ref="E6:F6"/>
    <mergeCell ref="E8:F8"/>
    <mergeCell ref="E9:F9"/>
    <mergeCell ref="E11:F11"/>
    <mergeCell ref="E13:F13"/>
    <mergeCell ref="E14:F14"/>
    <mergeCell ref="E2:F3"/>
    <mergeCell ref="C2:C3"/>
    <mergeCell ref="I2:I3"/>
    <mergeCell ref="C24:J24"/>
    <mergeCell ref="C4:J4"/>
    <mergeCell ref="C23:I23"/>
    <mergeCell ref="E18:F18"/>
    <mergeCell ref="E19:F19"/>
    <mergeCell ref="C22:I22"/>
    <mergeCell ref="E16:F16"/>
    <mergeCell ref="E17:F17"/>
    <mergeCell ref="E20:F20"/>
    <mergeCell ref="C21:G21"/>
    <mergeCell ref="D1:J1"/>
    <mergeCell ref="G2:G3"/>
    <mergeCell ref="H2:H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I24"/>
  <sheetViews>
    <sheetView workbookViewId="0">
      <selection activeCell="C5" sqref="C5"/>
    </sheetView>
  </sheetViews>
  <sheetFormatPr defaultRowHeight="15" x14ac:dyDescent="0.25"/>
  <cols>
    <col min="3" max="3" width="36.5703125" customWidth="1"/>
    <col min="5" max="5" width="13.5703125" customWidth="1"/>
    <col min="6" max="6" width="9.140625" customWidth="1"/>
  </cols>
  <sheetData>
    <row r="4" spans="3:9" ht="40.5" customHeight="1" thickBot="1" x14ac:dyDescent="0.3">
      <c r="C4" s="1" t="s">
        <v>6</v>
      </c>
      <c r="D4" s="2" t="s">
        <v>7</v>
      </c>
      <c r="E4" s="2" t="s">
        <v>8</v>
      </c>
      <c r="F4" s="5">
        <v>60</v>
      </c>
      <c r="G4">
        <f>F4/6</f>
        <v>10</v>
      </c>
      <c r="H4">
        <f>G4*1.5</f>
        <v>15</v>
      </c>
      <c r="I4" s="6">
        <f>H4/15.6466</f>
        <v>0.95867472805593557</v>
      </c>
    </row>
    <row r="5" spans="3:9" ht="15.75" thickBot="1" x14ac:dyDescent="0.3">
      <c r="C5" s="1" t="s">
        <v>9</v>
      </c>
      <c r="D5" s="2" t="s">
        <v>3</v>
      </c>
      <c r="E5" s="2">
        <v>6</v>
      </c>
      <c r="F5" s="5">
        <v>30</v>
      </c>
      <c r="G5">
        <f>F5/6</f>
        <v>5</v>
      </c>
      <c r="H5">
        <f>G5*1.5</f>
        <v>7.5</v>
      </c>
      <c r="I5" s="6">
        <f t="shared" ref="I5:I17" si="0">H5/15.6466</f>
        <v>0.47933736402796778</v>
      </c>
    </row>
    <row r="6" spans="3:9" ht="25.5" thickBot="1" x14ac:dyDescent="0.3">
      <c r="C6" s="1" t="s">
        <v>10</v>
      </c>
      <c r="D6" s="2" t="s">
        <v>7</v>
      </c>
      <c r="E6" s="2" t="s">
        <v>11</v>
      </c>
      <c r="F6" s="5">
        <v>100</v>
      </c>
      <c r="G6" s="5">
        <v>150</v>
      </c>
      <c r="H6">
        <f t="shared" ref="H6:H17" si="1">G6*1.5</f>
        <v>225</v>
      </c>
      <c r="I6" s="6">
        <f t="shared" si="0"/>
        <v>14.380120920839033</v>
      </c>
    </row>
    <row r="7" spans="3:9" ht="25.5" thickBot="1" x14ac:dyDescent="0.3">
      <c r="C7" s="1" t="s">
        <v>12</v>
      </c>
      <c r="D7" s="2" t="s">
        <v>13</v>
      </c>
      <c r="E7" s="2">
        <v>6</v>
      </c>
      <c r="F7" s="5">
        <v>50</v>
      </c>
      <c r="G7" s="7">
        <f>F7/6</f>
        <v>8.3333333333333339</v>
      </c>
      <c r="H7">
        <f t="shared" si="1"/>
        <v>12.5</v>
      </c>
      <c r="I7" s="6">
        <f t="shared" si="0"/>
        <v>0.79889560671327964</v>
      </c>
    </row>
    <row r="8" spans="3:9" ht="15.75" thickBot="1" x14ac:dyDescent="0.3">
      <c r="C8" s="1" t="s">
        <v>14</v>
      </c>
      <c r="D8" s="2" t="s">
        <v>13</v>
      </c>
      <c r="E8" s="2">
        <v>6</v>
      </c>
      <c r="F8" s="5">
        <v>20</v>
      </c>
      <c r="G8" s="7">
        <f t="shared" ref="G8:G17" si="2">F8/6</f>
        <v>3.3333333333333335</v>
      </c>
      <c r="H8">
        <f t="shared" si="1"/>
        <v>5</v>
      </c>
      <c r="I8" s="6">
        <f t="shared" si="0"/>
        <v>0.31955824268531186</v>
      </c>
    </row>
    <row r="9" spans="3:9" ht="15.75" thickBot="1" x14ac:dyDescent="0.3">
      <c r="C9" s="1" t="s">
        <v>15</v>
      </c>
      <c r="D9" s="2" t="s">
        <v>3</v>
      </c>
      <c r="E9" s="2">
        <v>6</v>
      </c>
      <c r="F9" s="5">
        <v>12</v>
      </c>
      <c r="G9" s="7">
        <f t="shared" si="2"/>
        <v>2</v>
      </c>
      <c r="H9">
        <f t="shared" si="1"/>
        <v>3</v>
      </c>
      <c r="I9" s="6">
        <f t="shared" si="0"/>
        <v>0.19173494561118709</v>
      </c>
    </row>
    <row r="10" spans="3:9" ht="15.75" thickBot="1" x14ac:dyDescent="0.3">
      <c r="C10" s="1" t="s">
        <v>16</v>
      </c>
      <c r="D10" s="2" t="s">
        <v>13</v>
      </c>
      <c r="E10" s="2">
        <v>6</v>
      </c>
      <c r="F10" s="5">
        <v>115</v>
      </c>
      <c r="G10" s="7">
        <f t="shared" si="2"/>
        <v>19.166666666666668</v>
      </c>
      <c r="H10">
        <f t="shared" si="1"/>
        <v>28.75</v>
      </c>
      <c r="I10" s="6">
        <f t="shared" si="0"/>
        <v>1.837459895440543</v>
      </c>
    </row>
    <row r="11" spans="3:9" ht="25.5" thickBot="1" x14ac:dyDescent="0.3">
      <c r="C11" s="1" t="s">
        <v>17</v>
      </c>
      <c r="D11" s="2" t="s">
        <v>3</v>
      </c>
      <c r="E11" s="2">
        <v>1</v>
      </c>
      <c r="F11" s="5">
        <v>25</v>
      </c>
      <c r="G11" s="5">
        <v>25</v>
      </c>
      <c r="H11">
        <f t="shared" si="1"/>
        <v>37.5</v>
      </c>
      <c r="I11" s="6">
        <f t="shared" si="0"/>
        <v>2.3966868201398386</v>
      </c>
    </row>
    <row r="12" spans="3:9" ht="15.75" thickBot="1" x14ac:dyDescent="0.3">
      <c r="C12" s="1" t="s">
        <v>18</v>
      </c>
      <c r="D12" s="2" t="s">
        <v>13</v>
      </c>
      <c r="E12" s="2">
        <v>6</v>
      </c>
      <c r="F12" s="5">
        <v>10</v>
      </c>
      <c r="G12" s="7">
        <f t="shared" si="2"/>
        <v>1.6666666666666667</v>
      </c>
      <c r="H12">
        <f t="shared" si="1"/>
        <v>2.5</v>
      </c>
      <c r="I12" s="6">
        <f t="shared" si="0"/>
        <v>0.15977912134265593</v>
      </c>
    </row>
    <row r="13" spans="3:9" ht="15.75" thickBot="1" x14ac:dyDescent="0.3">
      <c r="C13" s="1" t="s">
        <v>19</v>
      </c>
      <c r="D13" s="2" t="s">
        <v>13</v>
      </c>
      <c r="E13" s="2">
        <v>2</v>
      </c>
      <c r="F13" s="5">
        <v>300</v>
      </c>
      <c r="G13" s="7">
        <f t="shared" si="2"/>
        <v>50</v>
      </c>
      <c r="H13">
        <f t="shared" si="1"/>
        <v>75</v>
      </c>
      <c r="I13" s="6">
        <f t="shared" si="0"/>
        <v>4.7933736402796772</v>
      </c>
    </row>
    <row r="14" spans="3:9" ht="15.75" thickBot="1" x14ac:dyDescent="0.3">
      <c r="C14" s="1" t="s">
        <v>20</v>
      </c>
      <c r="D14" s="2" t="s">
        <v>13</v>
      </c>
      <c r="E14" s="2">
        <v>2</v>
      </c>
      <c r="F14" s="5">
        <v>30</v>
      </c>
      <c r="G14" s="7">
        <f t="shared" si="2"/>
        <v>5</v>
      </c>
      <c r="H14">
        <f t="shared" si="1"/>
        <v>7.5</v>
      </c>
      <c r="I14" s="6">
        <f t="shared" si="0"/>
        <v>0.47933736402796778</v>
      </c>
    </row>
    <row r="15" spans="3:9" ht="25.5" thickBot="1" x14ac:dyDescent="0.3">
      <c r="C15" s="1" t="s">
        <v>21</v>
      </c>
      <c r="D15" s="2" t="s">
        <v>13</v>
      </c>
      <c r="E15" s="2">
        <v>6</v>
      </c>
      <c r="F15" s="5">
        <v>150</v>
      </c>
      <c r="G15" s="7">
        <f t="shared" si="2"/>
        <v>25</v>
      </c>
      <c r="H15">
        <f t="shared" si="1"/>
        <v>37.5</v>
      </c>
      <c r="I15" s="6">
        <f t="shared" si="0"/>
        <v>2.3966868201398386</v>
      </c>
    </row>
    <row r="16" spans="3:9" ht="15.75" thickBot="1" x14ac:dyDescent="0.3">
      <c r="C16" s="1" t="s">
        <v>22</v>
      </c>
      <c r="D16" s="2" t="s">
        <v>13</v>
      </c>
      <c r="E16" s="2">
        <v>6</v>
      </c>
      <c r="F16" s="5">
        <v>12</v>
      </c>
      <c r="G16" s="7">
        <f t="shared" si="2"/>
        <v>2</v>
      </c>
      <c r="H16">
        <f t="shared" si="1"/>
        <v>3</v>
      </c>
      <c r="I16" s="6">
        <f t="shared" si="0"/>
        <v>0.19173494561118709</v>
      </c>
    </row>
    <row r="17" spans="3:9" ht="25.5" thickBot="1" x14ac:dyDescent="0.3">
      <c r="C17" s="1" t="s">
        <v>23</v>
      </c>
      <c r="D17" s="3" t="s">
        <v>24</v>
      </c>
      <c r="E17" s="4">
        <v>5</v>
      </c>
      <c r="F17" s="5">
        <v>500</v>
      </c>
      <c r="G17" s="7">
        <f t="shared" si="2"/>
        <v>83.333333333333329</v>
      </c>
      <c r="H17">
        <f t="shared" si="1"/>
        <v>125</v>
      </c>
      <c r="I17" s="6">
        <f t="shared" si="0"/>
        <v>7.9889560671327962</v>
      </c>
    </row>
    <row r="18" spans="3:9" x14ac:dyDescent="0.25">
      <c r="F18" s="6">
        <f>SUM(F4:F17)</f>
        <v>1414</v>
      </c>
      <c r="G18" s="6">
        <f>SUM(G4:G17)</f>
        <v>389.83333333333331</v>
      </c>
      <c r="H18" s="6">
        <f>SUM(H4:H17)</f>
        <v>584.75</v>
      </c>
      <c r="I18" s="6">
        <f>SUM(I4:I17)</f>
        <v>37.372336482047217</v>
      </c>
    </row>
    <row r="21" spans="3:9" x14ac:dyDescent="0.25">
      <c r="D21" s="6">
        <v>400</v>
      </c>
      <c r="E21" s="6">
        <f>D21/15.6466</f>
        <v>25.564659414824948</v>
      </c>
    </row>
    <row r="22" spans="3:9" x14ac:dyDescent="0.25">
      <c r="C22" s="8" t="s">
        <v>27</v>
      </c>
      <c r="D22" s="8" t="s">
        <v>4</v>
      </c>
      <c r="E22" s="6">
        <f>D22/15.6466</f>
        <v>36668.349673411474</v>
      </c>
    </row>
    <row r="24" spans="3:9" x14ac:dyDescent="0.25">
      <c r="D24">
        <v>573735</v>
      </c>
      <c r="E24" s="6">
        <f>D24/15.6466</f>
        <v>36668.349673411474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P49"/>
  <sheetViews>
    <sheetView topLeftCell="A4" workbookViewId="0">
      <selection activeCell="C17" sqref="C17"/>
    </sheetView>
  </sheetViews>
  <sheetFormatPr defaultRowHeight="15" x14ac:dyDescent="0.25"/>
  <cols>
    <col min="5" max="5" width="10.42578125" customWidth="1"/>
    <col min="6" max="6" width="12.5703125" customWidth="1"/>
    <col min="7" max="7" width="16.7109375" customWidth="1"/>
    <col min="8" max="8" width="11.42578125" customWidth="1"/>
    <col min="9" max="9" width="16.28515625" customWidth="1"/>
    <col min="11" max="11" width="11.7109375" customWidth="1"/>
    <col min="12" max="12" width="10.85546875" customWidth="1"/>
    <col min="13" max="13" width="12.42578125" customWidth="1"/>
  </cols>
  <sheetData>
    <row r="5" spans="1:16" x14ac:dyDescent="0.25">
      <c r="F5" s="16" t="s">
        <v>51</v>
      </c>
      <c r="G5" s="16"/>
      <c r="H5" s="16"/>
      <c r="L5" s="16" t="s">
        <v>49</v>
      </c>
      <c r="M5" s="16"/>
      <c r="N5" s="16"/>
      <c r="O5" s="16"/>
      <c r="P5" s="16"/>
    </row>
    <row r="6" spans="1:16" ht="30" x14ac:dyDescent="0.25">
      <c r="F6" s="9" t="s">
        <v>29</v>
      </c>
      <c r="G6" t="s">
        <v>30</v>
      </c>
      <c r="H6" s="9" t="s">
        <v>34</v>
      </c>
      <c r="K6" s="9" t="s">
        <v>29</v>
      </c>
      <c r="L6" s="9" t="s">
        <v>30</v>
      </c>
      <c r="M6" s="9" t="s">
        <v>34</v>
      </c>
    </row>
    <row r="7" spans="1:16" x14ac:dyDescent="0.25">
      <c r="F7" s="14" t="s">
        <v>26</v>
      </c>
      <c r="G7" s="15"/>
      <c r="H7" s="15"/>
      <c r="I7" s="15"/>
      <c r="J7" s="15"/>
      <c r="K7" s="15"/>
      <c r="L7" s="15"/>
      <c r="M7" s="15"/>
      <c r="N7" s="15"/>
      <c r="O7" s="15"/>
    </row>
    <row r="8" spans="1:16" x14ac:dyDescent="0.25">
      <c r="C8">
        <f>C9/1.1</f>
        <v>1866.8831168831166</v>
      </c>
      <c r="E8" t="s">
        <v>28</v>
      </c>
      <c r="F8" s="6">
        <f>C8/15.6466</f>
        <v>119.31557762600927</v>
      </c>
      <c r="J8" t="s">
        <v>33</v>
      </c>
    </row>
    <row r="9" spans="1:16" x14ac:dyDescent="0.25">
      <c r="C9" s="10">
        <v>2053.5714285714284</v>
      </c>
      <c r="E9" t="s">
        <v>31</v>
      </c>
      <c r="F9" s="6">
        <f>C9/15.6466</f>
        <v>131.24713538861022</v>
      </c>
      <c r="G9">
        <v>40</v>
      </c>
      <c r="H9" s="7">
        <f>F9*G9</f>
        <v>5249.8854155444087</v>
      </c>
      <c r="J9" t="s">
        <v>35</v>
      </c>
      <c r="K9" s="6">
        <f>A10/15.6466</f>
        <v>168.3387171288696</v>
      </c>
    </row>
    <row r="10" spans="1:16" x14ac:dyDescent="0.25">
      <c r="A10" s="10">
        <v>2633.9285714285711</v>
      </c>
      <c r="C10" s="10">
        <v>2142.8571428571427</v>
      </c>
      <c r="E10" t="s">
        <v>32</v>
      </c>
      <c r="F10" s="6">
        <f>C10/15.6466</f>
        <v>136.95353257941935</v>
      </c>
      <c r="G10">
        <v>995</v>
      </c>
      <c r="H10" s="7">
        <f>F10*G10</f>
        <v>136268.76491652225</v>
      </c>
      <c r="J10" t="s">
        <v>46</v>
      </c>
      <c r="K10" s="6">
        <f>A11/15.6466</f>
        <v>176.89831291508332</v>
      </c>
      <c r="L10">
        <v>220</v>
      </c>
      <c r="M10" s="7">
        <f>K10*L10</f>
        <v>38917.628841318328</v>
      </c>
    </row>
    <row r="11" spans="1:16" x14ac:dyDescent="0.25">
      <c r="A11" s="10">
        <v>2767.8571428571427</v>
      </c>
      <c r="C11" s="10">
        <v>2232.1428571428569</v>
      </c>
      <c r="E11" t="s">
        <v>42</v>
      </c>
      <c r="F11" s="6">
        <f>C11/15.6466</f>
        <v>142.65992977022847</v>
      </c>
      <c r="G11">
        <v>1485</v>
      </c>
      <c r="H11" s="7">
        <f>F11*G11</f>
        <v>211849.99570878927</v>
      </c>
      <c r="K11" s="6"/>
      <c r="L11" t="s">
        <v>25</v>
      </c>
    </row>
    <row r="12" spans="1:16" x14ac:dyDescent="0.25">
      <c r="A12" s="10"/>
      <c r="C12" s="10"/>
      <c r="F12" s="6"/>
      <c r="G12" t="s">
        <v>25</v>
      </c>
      <c r="H12" s="7">
        <f>SUM(H9:H11)</f>
        <v>353368.64604085591</v>
      </c>
      <c r="J12" t="s">
        <v>47</v>
      </c>
      <c r="K12" s="6">
        <f>A11/15.6466</f>
        <v>176.89831291508332</v>
      </c>
      <c r="L12">
        <v>415</v>
      </c>
      <c r="M12" s="7">
        <f>K12*L12</f>
        <v>73412.799859759572</v>
      </c>
    </row>
    <row r="13" spans="1:16" x14ac:dyDescent="0.25">
      <c r="A13" s="10"/>
      <c r="C13" s="10">
        <v>2232.1428571428569</v>
      </c>
      <c r="E13" t="s">
        <v>43</v>
      </c>
      <c r="F13" s="6">
        <f>C13/15.6466</f>
        <v>142.65992977022847</v>
      </c>
      <c r="G13">
        <v>245</v>
      </c>
      <c r="H13" s="7">
        <f>F13*G13</f>
        <v>34951.682793705979</v>
      </c>
      <c r="L13" t="s">
        <v>25</v>
      </c>
    </row>
    <row r="14" spans="1:16" x14ac:dyDescent="0.25">
      <c r="C14" s="10"/>
      <c r="G14" t="s">
        <v>25</v>
      </c>
      <c r="H14" s="7">
        <f>SUM(H13)</f>
        <v>34951.682793705979</v>
      </c>
      <c r="L14" t="s">
        <v>44</v>
      </c>
    </row>
    <row r="15" spans="1:16" x14ac:dyDescent="0.25">
      <c r="C15" s="10"/>
      <c r="G15" t="s">
        <v>44</v>
      </c>
      <c r="H15" s="7">
        <f>+H12+H14</f>
        <v>388320.32883456186</v>
      </c>
    </row>
    <row r="16" spans="1:16" x14ac:dyDescent="0.25">
      <c r="C16" s="10"/>
    </row>
    <row r="17" spans="3:15" x14ac:dyDescent="0.25">
      <c r="C17" s="10"/>
    </row>
    <row r="18" spans="3:15" ht="30" x14ac:dyDescent="0.25">
      <c r="C18" s="10"/>
      <c r="G18" s="9" t="s">
        <v>38</v>
      </c>
    </row>
    <row r="19" spans="3:15" ht="45.75" customHeight="1" x14ac:dyDescent="0.25">
      <c r="G19" s="9" t="s">
        <v>37</v>
      </c>
    </row>
    <row r="20" spans="3:15" ht="45" x14ac:dyDescent="0.25">
      <c r="F20" s="10"/>
      <c r="G20" s="9" t="s">
        <v>39</v>
      </c>
    </row>
    <row r="21" spans="3:15" x14ac:dyDescent="0.25">
      <c r="F21" s="14" t="s">
        <v>40</v>
      </c>
      <c r="G21" s="15"/>
      <c r="H21" s="15"/>
      <c r="I21" s="15"/>
      <c r="J21" s="15"/>
      <c r="K21" s="15"/>
      <c r="L21" s="15"/>
      <c r="M21" s="15"/>
      <c r="N21" s="15"/>
      <c r="O21" s="15"/>
    </row>
    <row r="22" spans="3:15" x14ac:dyDescent="0.25">
      <c r="C22">
        <f>C23/1.1</f>
        <v>1866.8831168831166</v>
      </c>
      <c r="E22" t="s">
        <v>28</v>
      </c>
      <c r="F22" s="6">
        <f>C22/15.6466</f>
        <v>119.31557762600927</v>
      </c>
      <c r="J22" t="s">
        <v>33</v>
      </c>
      <c r="K22" s="6">
        <v>142.66</v>
      </c>
      <c r="L22">
        <v>1030</v>
      </c>
      <c r="M22">
        <f>L22*K22</f>
        <v>146939.79999999999</v>
      </c>
    </row>
    <row r="23" spans="3:15" x14ac:dyDescent="0.25">
      <c r="C23" s="10">
        <v>2053.5714285714284</v>
      </c>
      <c r="E23" t="s">
        <v>31</v>
      </c>
      <c r="F23" s="6">
        <f>C23/15.6466</f>
        <v>131.24713538861022</v>
      </c>
      <c r="G23">
        <v>765</v>
      </c>
      <c r="H23" s="7">
        <f>G23*F23</f>
        <v>100404.05857228681</v>
      </c>
      <c r="J23" t="s">
        <v>35</v>
      </c>
      <c r="K23" s="6">
        <v>168.34</v>
      </c>
      <c r="L23">
        <v>1925</v>
      </c>
      <c r="M23">
        <f>L23*K23</f>
        <v>324054.5</v>
      </c>
    </row>
    <row r="24" spans="3:15" x14ac:dyDescent="0.25">
      <c r="C24" s="10">
        <v>2142.8571428571427</v>
      </c>
      <c r="E24" t="s">
        <v>32</v>
      </c>
      <c r="F24" s="6">
        <f>C24/15.6466</f>
        <v>136.95353257941935</v>
      </c>
      <c r="H24" s="7">
        <f>G24*F24</f>
        <v>0</v>
      </c>
      <c r="J24" t="s">
        <v>36</v>
      </c>
      <c r="K24" s="6">
        <v>176.9</v>
      </c>
      <c r="L24">
        <v>3080</v>
      </c>
      <c r="M24" s="7">
        <f>L24*K24</f>
        <v>544852</v>
      </c>
    </row>
    <row r="25" spans="3:15" x14ac:dyDescent="0.25">
      <c r="C25" s="10">
        <v>2232.1428571428569</v>
      </c>
      <c r="E25" t="s">
        <v>33</v>
      </c>
      <c r="F25" s="6">
        <f>C25/15.6466</f>
        <v>142.65992977022847</v>
      </c>
      <c r="G25">
        <v>425</v>
      </c>
      <c r="H25" s="7">
        <f>G25*F25</f>
        <v>60630.470152347101</v>
      </c>
      <c r="K25" s="11" t="s">
        <v>50</v>
      </c>
      <c r="L25" s="11">
        <f>SUM(L23:L24)</f>
        <v>5005</v>
      </c>
      <c r="M25">
        <f>SUM(M23:M24)</f>
        <v>868906.5</v>
      </c>
    </row>
    <row r="26" spans="3:15" x14ac:dyDescent="0.25">
      <c r="C26" s="10"/>
      <c r="F26" s="6"/>
      <c r="G26">
        <f>SUM(G23:G25)</f>
        <v>1190</v>
      </c>
      <c r="H26" s="7">
        <f>SUM(H23:H25)</f>
        <v>161034.52872463391</v>
      </c>
      <c r="L26" s="11"/>
    </row>
    <row r="27" spans="3:15" x14ac:dyDescent="0.25">
      <c r="C27" s="10">
        <v>2232.1428571428569</v>
      </c>
      <c r="E27" t="s">
        <v>48</v>
      </c>
    </row>
    <row r="28" spans="3:15" x14ac:dyDescent="0.25">
      <c r="C28" s="10">
        <v>2142.8571428571427</v>
      </c>
      <c r="E28" t="s">
        <v>28</v>
      </c>
      <c r="F28" s="6">
        <f>F22*0.7</f>
        <v>83.520904338206492</v>
      </c>
    </row>
    <row r="29" spans="3:15" x14ac:dyDescent="0.25">
      <c r="C29" s="10">
        <v>2232.1428571428569</v>
      </c>
      <c r="E29" t="s">
        <v>31</v>
      </c>
      <c r="F29" s="6">
        <f>F23*0.7</f>
        <v>91.872994772027141</v>
      </c>
      <c r="G29">
        <v>335</v>
      </c>
      <c r="H29" s="7">
        <f>G29*F29</f>
        <v>30777.453248629092</v>
      </c>
    </row>
    <row r="30" spans="3:15" x14ac:dyDescent="0.25">
      <c r="C30" s="10">
        <v>2321.4285714285711</v>
      </c>
      <c r="E30" t="s">
        <v>32</v>
      </c>
      <c r="F30" s="6">
        <f>F24*0.7</f>
        <v>95.867472805593536</v>
      </c>
      <c r="G30">
        <v>155</v>
      </c>
      <c r="H30" s="7">
        <f>G30*F30</f>
        <v>14859.458284866998</v>
      </c>
    </row>
    <row r="31" spans="3:15" x14ac:dyDescent="0.25">
      <c r="C31" s="10">
        <v>2321.4285714285711</v>
      </c>
      <c r="E31" t="s">
        <v>33</v>
      </c>
      <c r="F31" s="6">
        <f>F25*0.7</f>
        <v>99.861950839159931</v>
      </c>
      <c r="G31" s="9">
        <v>640</v>
      </c>
      <c r="H31" s="7">
        <f>G31*F31</f>
        <v>63911.648537062356</v>
      </c>
    </row>
    <row r="32" spans="3:15" x14ac:dyDescent="0.25">
      <c r="F32" t="s">
        <v>25</v>
      </c>
      <c r="G32">
        <f>SUM(G29:G31)</f>
        <v>1130</v>
      </c>
      <c r="H32" s="7">
        <f>SUM(H29:H31)</f>
        <v>109548.56007055845</v>
      </c>
    </row>
    <row r="33" spans="5:15" ht="30" x14ac:dyDescent="0.25">
      <c r="F33" s="10"/>
      <c r="G33" s="9" t="s">
        <v>38</v>
      </c>
    </row>
    <row r="34" spans="5:15" ht="45" x14ac:dyDescent="0.25">
      <c r="G34" s="9" t="s">
        <v>37</v>
      </c>
    </row>
    <row r="35" spans="5:15" ht="45" x14ac:dyDescent="0.25">
      <c r="G35" s="9" t="s">
        <v>41</v>
      </c>
    </row>
    <row r="36" spans="5:15" x14ac:dyDescent="0.25">
      <c r="G36" s="9" t="s">
        <v>44</v>
      </c>
    </row>
    <row r="37" spans="5:15" x14ac:dyDescent="0.25">
      <c r="F37" s="14" t="s">
        <v>40</v>
      </c>
      <c r="G37" s="15"/>
      <c r="H37" s="15"/>
      <c r="I37" s="15"/>
      <c r="J37" s="15"/>
      <c r="K37" s="15"/>
      <c r="L37" s="15"/>
      <c r="M37" s="15"/>
      <c r="N37" s="15"/>
      <c r="O37" s="15"/>
    </row>
    <row r="39" spans="5:15" x14ac:dyDescent="0.25">
      <c r="E39" t="s">
        <v>28</v>
      </c>
      <c r="F39" s="6">
        <v>119.32</v>
      </c>
      <c r="G39">
        <v>170</v>
      </c>
      <c r="H39">
        <f>F39*G39</f>
        <v>20284.399999999998</v>
      </c>
    </row>
    <row r="40" spans="5:15" x14ac:dyDescent="0.25">
      <c r="E40" t="s">
        <v>31</v>
      </c>
      <c r="F40" s="6">
        <v>131.25</v>
      </c>
      <c r="H40">
        <f>F40*G40</f>
        <v>0</v>
      </c>
      <c r="J40" t="s">
        <v>35</v>
      </c>
      <c r="K40" s="6">
        <v>168.34</v>
      </c>
    </row>
    <row r="41" spans="5:15" x14ac:dyDescent="0.25">
      <c r="E41" t="s">
        <v>32</v>
      </c>
      <c r="F41" s="6">
        <v>136.94999999999999</v>
      </c>
      <c r="G41">
        <v>465</v>
      </c>
      <c r="H41">
        <f>F41*G41</f>
        <v>63681.749999999993</v>
      </c>
      <c r="J41" t="s">
        <v>36</v>
      </c>
      <c r="K41" s="6">
        <v>176.9</v>
      </c>
      <c r="L41">
        <v>220</v>
      </c>
      <c r="M41">
        <f>L41*K41</f>
        <v>38918</v>
      </c>
    </row>
    <row r="42" spans="5:15" x14ac:dyDescent="0.25">
      <c r="E42" t="s">
        <v>33</v>
      </c>
      <c r="F42" s="6">
        <v>142.66</v>
      </c>
      <c r="G42">
        <v>3555</v>
      </c>
      <c r="H42">
        <f>F42*G42</f>
        <v>507156.3</v>
      </c>
      <c r="L42" t="s">
        <v>25</v>
      </c>
      <c r="M42">
        <f>SUM(M40:M41)</f>
        <v>38918</v>
      </c>
    </row>
    <row r="43" spans="5:15" x14ac:dyDescent="0.25">
      <c r="F43" t="s">
        <v>25</v>
      </c>
      <c r="G43">
        <f>SUM(G39:G42)</f>
        <v>4190</v>
      </c>
      <c r="H43" s="7">
        <f>SUM(H39:H42)</f>
        <v>591122.44999999995</v>
      </c>
    </row>
    <row r="47" spans="5:15" ht="30" x14ac:dyDescent="0.25">
      <c r="G47" s="9" t="s">
        <v>38</v>
      </c>
    </row>
    <row r="48" spans="5:15" ht="45" x14ac:dyDescent="0.25">
      <c r="G48" s="9" t="s">
        <v>37</v>
      </c>
    </row>
    <row r="49" spans="6:7" ht="45" x14ac:dyDescent="0.25">
      <c r="F49" s="10"/>
      <c r="G49" s="9" t="s">
        <v>41</v>
      </c>
    </row>
  </sheetData>
  <mergeCells count="5">
    <mergeCell ref="F37:O37"/>
    <mergeCell ref="F5:H5"/>
    <mergeCell ref="L5:P5"/>
    <mergeCell ref="F7:O7"/>
    <mergeCell ref="F21:O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Accreditation</dc:creator>
  <cp:lastModifiedBy>Sven Otsmaa | Viru-Nigula.ee</cp:lastModifiedBy>
  <cp:lastPrinted>2014-03-05T19:36:11Z</cp:lastPrinted>
  <dcterms:created xsi:type="dcterms:W3CDTF">2011-06-18T20:22:51Z</dcterms:created>
  <dcterms:modified xsi:type="dcterms:W3CDTF">2024-08-22T12:49:23Z</dcterms:modified>
</cp:coreProperties>
</file>